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<sst xmlns="http://schemas.openxmlformats.org/spreadsheetml/2006/main" count="101" uniqueCount="34">
  <si>
    <t>Rafael Nadal Clay Court Analysis Data</t>
  </si>
  <si>
    <t>Year</t>
  </si>
  <si>
    <t>Monte Carlo</t>
  </si>
  <si>
    <t>Barcelona</t>
  </si>
  <si>
    <t>Madrid/Hamburg*</t>
  </si>
  <si>
    <t>Rome</t>
  </si>
  <si>
    <t>French Open</t>
  </si>
  <si>
    <t>Score</t>
  </si>
  <si>
    <t># Tourneys won</t>
  </si>
  <si>
    <t>Equiv tourneys won (points)</t>
  </si>
  <si>
    <t># Sets Dropped**</t>
  </si>
  <si>
    <t># Sets dropped FO</t>
  </si>
  <si>
    <t>Narrative</t>
  </si>
  <si>
    <t>Champion</t>
  </si>
  <si>
    <t>Withdrew</t>
  </si>
  <si>
    <t>Finalist</t>
  </si>
  <si>
    <t>2nd Round</t>
  </si>
  <si>
    <t>Round of 16</t>
  </si>
  <si>
    <t>Fluke year. 1% event type upset 2476 ELO for RAFA vs 2022 =&gt; Rafa had a 96% chance to win</t>
  </si>
  <si>
    <t>Didn't drop a set</t>
  </si>
  <si>
    <t>3rd Round</t>
  </si>
  <si>
    <t>Best - won 3 clay tourneys and finalist at Monte Carlo</t>
  </si>
  <si>
    <t>QF</t>
  </si>
  <si>
    <t>Came back after losing first set to beat Djok in final</t>
  </si>
  <si>
    <t>Semis</t>
  </si>
  <si>
    <t>Lost to Djok in the QF in straight sets</t>
  </si>
  <si>
    <t>3R (withdrew)</t>
  </si>
  <si>
    <t>Injury</t>
  </si>
  <si>
    <t>?</t>
  </si>
  <si>
    <t>Avg</t>
  </si>
  <si>
    <t>std deviation</t>
  </si>
  <si>
    <t>*2005-2008 Hamburg data is used instead since Madrid was formerly a hard court tourney</t>
  </si>
  <si>
    <t>**2005 and 2006 finals in Masters 1000 were played best of 5</t>
  </si>
  <si>
    <t>2006 dropped 8 sets adjusted to.... 7 and 2005 adjusted from 7 to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</si>
</sst>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3">
    <font>
      <sz val="10.0"/>
      <color rgb="FF000000"/>
      <name val="Arial"/>
    </font>
    <font/>
    <font>
      <b/>
      <sz val="14.0"/>
    </font>
  </fonts>
  <fills count="11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FF9900"/>
        <bgColor rgb="FFFF9900"/>
      </patternFill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</fills>
  <borders count="3">
    <border/>
    <border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2" fontId="1" numFmtId="0" xfId="0" applyAlignment="1" applyBorder="1" applyFill="1" applyFont="1">
      <alignment readingOrder="0"/>
    </xf>
    <xf borderId="1" fillId="3" fontId="1" numFmtId="0" xfId="0" applyAlignment="1" applyBorder="1" applyFill="1" applyFont="1">
      <alignment readingOrder="0"/>
    </xf>
    <xf borderId="2" fillId="2" fontId="1" numFmtId="0" xfId="0" applyAlignment="1" applyBorder="1" applyFont="1">
      <alignment readingOrder="0"/>
    </xf>
    <xf borderId="0" fillId="4" fontId="1" numFmtId="0" xfId="0" applyAlignment="1" applyFill="1" applyFont="1">
      <alignment readingOrder="0"/>
    </xf>
    <xf borderId="0" fillId="0" fontId="1" numFmtId="164" xfId="0" applyAlignment="1" applyFont="1" applyNumberFormat="1">
      <alignment horizontal="center"/>
    </xf>
    <xf borderId="0" fillId="0" fontId="1" numFmtId="1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165" xfId="0" applyAlignment="1" applyFont="1" applyNumberFormat="1">
      <alignment horizontal="center"/>
    </xf>
    <xf borderId="0" fillId="5" fontId="1" numFmtId="0" xfId="0" applyAlignment="1" applyFill="1" applyFont="1">
      <alignment readingOrder="0"/>
    </xf>
    <xf borderId="0" fillId="6" fontId="1" numFmtId="164" xfId="0" applyAlignment="1" applyFill="1" applyFont="1" applyNumberFormat="1">
      <alignment horizontal="center"/>
    </xf>
    <xf borderId="0" fillId="7" fontId="1" numFmtId="0" xfId="0" applyAlignment="1" applyFill="1" applyFont="1">
      <alignment horizontal="center" readingOrder="0"/>
    </xf>
    <xf borderId="0" fillId="6" fontId="1" numFmtId="0" xfId="0" applyAlignment="1" applyFont="1">
      <alignment readingOrder="0"/>
    </xf>
    <xf borderId="0" fillId="8" fontId="1" numFmtId="164" xfId="0" applyAlignment="1" applyFill="1" applyFont="1" applyNumberFormat="1">
      <alignment horizontal="center"/>
    </xf>
    <xf borderId="0" fillId="9" fontId="1" numFmtId="1" xfId="0" applyAlignment="1" applyFill="1" applyFont="1" applyNumberFormat="1">
      <alignment horizontal="center" readingOrder="0"/>
    </xf>
    <xf borderId="0" fillId="9" fontId="1" numFmtId="165" xfId="0" applyAlignment="1" applyFont="1" applyNumberFormat="1">
      <alignment horizontal="center"/>
    </xf>
    <xf borderId="0" fillId="10" fontId="1" numFmtId="164" xfId="0" applyAlignment="1" applyFill="1" applyFont="1" applyNumberFormat="1">
      <alignment horizontal="center"/>
    </xf>
    <xf borderId="0" fillId="4" fontId="1" numFmtId="1" xfId="0" applyAlignment="1" applyFont="1" applyNumberFormat="1">
      <alignment horizontal="center" readingOrder="0"/>
    </xf>
    <xf borderId="0" fillId="7" fontId="1" numFmtId="0" xfId="0" applyAlignment="1" applyFont="1">
      <alignment horizontal="center"/>
    </xf>
    <xf borderId="0" fillId="0" fontId="1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7.57"/>
    <col customWidth="1" min="8" max="9" width="22.57"/>
    <col customWidth="1" min="10" max="11" width="17.86"/>
    <col customWidth="1" min="12" max="12" width="79.29"/>
  </cols>
  <sheetData>
    <row r="1">
      <c r="A1" s="1"/>
      <c r="B1" s="1"/>
      <c r="C1" s="1"/>
      <c r="D1" s="1"/>
      <c r="E1" s="1"/>
      <c r="F1" s="2" t="s">
        <v>0</v>
      </c>
      <c r="G1" s="2"/>
      <c r="H1" s="2"/>
      <c r="I1" s="1"/>
      <c r="J1" s="1"/>
      <c r="K1" s="1"/>
      <c r="L1" s="1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" t="s">
        <v>12</v>
      </c>
    </row>
    <row r="3">
      <c r="A3" s="5">
        <v>2005.0</v>
      </c>
      <c r="B3" s="1" t="s">
        <v>13</v>
      </c>
      <c r="C3" s="1" t="s">
        <v>13</v>
      </c>
      <c r="D3" s="6" t="s">
        <v>14</v>
      </c>
      <c r="E3" s="1" t="s">
        <v>13</v>
      </c>
      <c r="F3" s="1" t="s">
        <v>13</v>
      </c>
      <c r="G3" s="7">
        <f t="shared" ref="G3:G4" si="1">2500/2500</f>
        <v>1</v>
      </c>
      <c r="H3" s="8">
        <f>3</f>
        <v>3</v>
      </c>
      <c r="I3" s="9">
        <v>3.0</v>
      </c>
      <c r="J3" s="9">
        <v>6.0</v>
      </c>
      <c r="K3" s="9">
        <v>3.0</v>
      </c>
    </row>
    <row r="4">
      <c r="A4" s="5">
        <v>2006.0</v>
      </c>
      <c r="B4" s="1" t="s">
        <v>13</v>
      </c>
      <c r="C4" s="1" t="s">
        <v>13</v>
      </c>
      <c r="D4" s="6" t="s">
        <v>14</v>
      </c>
      <c r="E4" s="1" t="s">
        <v>13</v>
      </c>
      <c r="F4" s="1" t="s">
        <v>13</v>
      </c>
      <c r="G4" s="7">
        <f t="shared" si="1"/>
        <v>1</v>
      </c>
      <c r="H4" s="8">
        <v>3.0</v>
      </c>
      <c r="I4" s="10">
        <f>3*G4</f>
        <v>3</v>
      </c>
      <c r="J4" s="9">
        <v>7.0</v>
      </c>
      <c r="K4" s="9">
        <v>3.0</v>
      </c>
    </row>
    <row r="5">
      <c r="A5" s="5">
        <v>2007.0</v>
      </c>
      <c r="B5" s="1" t="s">
        <v>13</v>
      </c>
      <c r="C5" s="1" t="s">
        <v>13</v>
      </c>
      <c r="D5" s="6" t="s">
        <v>15</v>
      </c>
      <c r="E5" s="1" t="s">
        <v>13</v>
      </c>
      <c r="F5" s="1" t="s">
        <v>13</v>
      </c>
      <c r="G5" s="7">
        <f>(2500+600)/3500</f>
        <v>0.8857142857</v>
      </c>
      <c r="H5" s="8">
        <v>3.0</v>
      </c>
      <c r="I5" s="11">
        <f t="shared" ref="I5:I7" si="2">4*G5</f>
        <v>3.542857143</v>
      </c>
      <c r="J5" s="9">
        <v>3.0</v>
      </c>
      <c r="K5" s="9">
        <v>1.0</v>
      </c>
    </row>
    <row r="6">
      <c r="A6" s="5">
        <v>2008.0</v>
      </c>
      <c r="B6" s="1" t="s">
        <v>13</v>
      </c>
      <c r="C6" s="1" t="s">
        <v>13</v>
      </c>
      <c r="D6" s="6" t="s">
        <v>13</v>
      </c>
      <c r="E6" s="1" t="s">
        <v>16</v>
      </c>
      <c r="F6" s="1" t="s">
        <v>13</v>
      </c>
      <c r="G6" s="7">
        <f>3000/3500</f>
        <v>0.8571428571</v>
      </c>
      <c r="H6" s="8">
        <v>3.0</v>
      </c>
      <c r="I6" s="11">
        <f t="shared" si="2"/>
        <v>3.428571429</v>
      </c>
      <c r="J6" s="9">
        <v>5.0</v>
      </c>
      <c r="K6" s="9">
        <v>0.0</v>
      </c>
    </row>
    <row r="7">
      <c r="A7" s="5">
        <v>2009.0</v>
      </c>
      <c r="B7" s="1" t="s">
        <v>13</v>
      </c>
      <c r="C7" s="1" t="s">
        <v>13</v>
      </c>
      <c r="D7" s="1" t="s">
        <v>15</v>
      </c>
      <c r="E7" s="1" t="s">
        <v>13</v>
      </c>
      <c r="F7" s="12" t="s">
        <v>17</v>
      </c>
      <c r="G7" s="13">
        <f>(2500+600)/3500</f>
        <v>0.8857142857</v>
      </c>
      <c r="H7" s="8">
        <v>3.0</v>
      </c>
      <c r="I7" s="11">
        <f t="shared" si="2"/>
        <v>3.542857143</v>
      </c>
      <c r="J7" s="9">
        <v>4.0</v>
      </c>
      <c r="K7" s="9">
        <v>3.0</v>
      </c>
      <c r="L7" s="1" t="s">
        <v>18</v>
      </c>
    </row>
    <row r="8">
      <c r="A8" s="5">
        <v>2010.0</v>
      </c>
      <c r="B8" s="1" t="s">
        <v>13</v>
      </c>
      <c r="C8" s="1" t="s">
        <v>14</v>
      </c>
      <c r="D8" s="1" t="s">
        <v>13</v>
      </c>
      <c r="E8" s="1" t="s">
        <v>13</v>
      </c>
      <c r="F8" s="1" t="s">
        <v>13</v>
      </c>
      <c r="G8" s="7">
        <f>3000/3000</f>
        <v>1</v>
      </c>
      <c r="H8" s="8">
        <v>3.0</v>
      </c>
      <c r="I8" s="11">
        <f>3*G8</f>
        <v>3</v>
      </c>
      <c r="J8" s="9">
        <v>2.0</v>
      </c>
      <c r="K8" s="9">
        <v>0.0</v>
      </c>
      <c r="L8" s="1" t="s">
        <v>19</v>
      </c>
    </row>
    <row r="9">
      <c r="A9" s="5">
        <v>2011.0</v>
      </c>
      <c r="B9" s="1" t="s">
        <v>13</v>
      </c>
      <c r="C9" s="1" t="s">
        <v>13</v>
      </c>
      <c r="D9" s="1" t="s">
        <v>15</v>
      </c>
      <c r="E9" s="1" t="s">
        <v>15</v>
      </c>
      <c r="F9" s="1" t="s">
        <v>13</v>
      </c>
      <c r="G9" s="7">
        <f>(1000+500+360+360)/3500</f>
        <v>0.6342857143</v>
      </c>
      <c r="H9" s="8">
        <v>2.0</v>
      </c>
      <c r="I9" s="11">
        <f t="shared" ref="I9:I17" si="3">4*G9</f>
        <v>2.537142857</v>
      </c>
      <c r="J9" s="9">
        <v>7.0</v>
      </c>
      <c r="K9" s="9">
        <v>3.0</v>
      </c>
    </row>
    <row r="10">
      <c r="A10" s="5">
        <v>2012.0</v>
      </c>
      <c r="B10" s="1" t="s">
        <v>13</v>
      </c>
      <c r="C10" s="1" t="s">
        <v>13</v>
      </c>
      <c r="D10" s="1" t="s">
        <v>20</v>
      </c>
      <c r="E10" s="1" t="s">
        <v>13</v>
      </c>
      <c r="F10" s="1" t="s">
        <v>13</v>
      </c>
      <c r="G10" s="7">
        <f>(2500+25)/3500</f>
        <v>0.7214285714</v>
      </c>
      <c r="H10" s="8">
        <v>3.0</v>
      </c>
      <c r="I10" s="11">
        <f t="shared" si="3"/>
        <v>2.885714286</v>
      </c>
      <c r="J10" s="9">
        <v>2.0</v>
      </c>
      <c r="K10" s="9">
        <v>1.0</v>
      </c>
    </row>
    <row r="11">
      <c r="A11" s="5">
        <v>2013.0</v>
      </c>
      <c r="B11" s="1" t="s">
        <v>15</v>
      </c>
      <c r="C11" s="1" t="s">
        <v>13</v>
      </c>
      <c r="D11" s="1" t="s">
        <v>13</v>
      </c>
      <c r="E11" s="1" t="s">
        <v>13</v>
      </c>
      <c r="F11" s="1" t="s">
        <v>13</v>
      </c>
      <c r="G11" s="7">
        <f>(600+500+2000)/3500</f>
        <v>0.8857142857</v>
      </c>
      <c r="H11" s="8">
        <v>3.0</v>
      </c>
      <c r="I11" s="11">
        <f t="shared" si="3"/>
        <v>3.542857143</v>
      </c>
      <c r="J11" s="9">
        <v>6.0</v>
      </c>
      <c r="K11" s="14">
        <v>4.0</v>
      </c>
      <c r="L11" s="1" t="s">
        <v>21</v>
      </c>
    </row>
    <row r="12">
      <c r="A12" s="5">
        <v>2014.0</v>
      </c>
      <c r="B12" s="1" t="s">
        <v>22</v>
      </c>
      <c r="C12" s="1" t="s">
        <v>22</v>
      </c>
      <c r="D12" s="1" t="s">
        <v>13</v>
      </c>
      <c r="E12" s="1" t="s">
        <v>15</v>
      </c>
      <c r="F12" s="15" t="s">
        <v>13</v>
      </c>
      <c r="G12" s="16">
        <f>(180+90+1000+600)/3500</f>
        <v>0.5342857143</v>
      </c>
      <c r="H12" s="17">
        <v>1.0</v>
      </c>
      <c r="I12" s="18">
        <f t="shared" si="3"/>
        <v>2.137142857</v>
      </c>
      <c r="J12" s="14">
        <v>10.0</v>
      </c>
      <c r="K12" s="9">
        <v>2.0</v>
      </c>
      <c r="L12" s="1" t="s">
        <v>23</v>
      </c>
    </row>
    <row r="13">
      <c r="A13" s="5">
        <v>2015.0</v>
      </c>
      <c r="B13" s="1" t="s">
        <v>24</v>
      </c>
      <c r="C13" s="1" t="s">
        <v>20</v>
      </c>
      <c r="D13" s="1" t="s">
        <v>15</v>
      </c>
      <c r="E13" s="1" t="s">
        <v>22</v>
      </c>
      <c r="F13" s="12" t="s">
        <v>22</v>
      </c>
      <c r="G13" s="19">
        <f>(360+600+180+20)/3500</f>
        <v>0.3314285714</v>
      </c>
      <c r="H13" s="17">
        <v>0.0</v>
      </c>
      <c r="I13" s="18">
        <f t="shared" si="3"/>
        <v>1.325714286</v>
      </c>
      <c r="J13" s="14">
        <v>9.0</v>
      </c>
      <c r="K13" s="14">
        <v>4.0</v>
      </c>
      <c r="L13" s="1" t="s">
        <v>25</v>
      </c>
    </row>
    <row r="14">
      <c r="A14" s="5">
        <v>2016.0</v>
      </c>
      <c r="B14" s="1" t="s">
        <v>13</v>
      </c>
      <c r="C14" s="1" t="s">
        <v>13</v>
      </c>
      <c r="D14" s="1" t="s">
        <v>24</v>
      </c>
      <c r="E14" s="1" t="s">
        <v>22</v>
      </c>
      <c r="F14" s="12" t="s">
        <v>26</v>
      </c>
      <c r="G14" s="16">
        <f>(1500+360+180)/3500</f>
        <v>0.5828571429</v>
      </c>
      <c r="H14" s="20">
        <v>2.0</v>
      </c>
      <c r="I14" s="18">
        <f t="shared" si="3"/>
        <v>2.331428571</v>
      </c>
      <c r="J14" s="14">
        <v>8.0</v>
      </c>
      <c r="K14" s="9">
        <v>0.0</v>
      </c>
      <c r="L14" s="1" t="s">
        <v>27</v>
      </c>
    </row>
    <row r="15">
      <c r="A15" s="5">
        <v>2017.0</v>
      </c>
      <c r="B15" s="1" t="s">
        <v>13</v>
      </c>
      <c r="C15" s="1" t="s">
        <v>13</v>
      </c>
      <c r="D15" s="1" t="s">
        <v>13</v>
      </c>
      <c r="E15" s="1" t="s">
        <v>22</v>
      </c>
      <c r="F15" s="1" t="s">
        <v>13</v>
      </c>
      <c r="G15" s="7">
        <f t="shared" ref="G15:G16" si="4">(2500+180)/3500</f>
        <v>0.7657142857</v>
      </c>
      <c r="H15" s="8">
        <v>3.0</v>
      </c>
      <c r="I15" s="11">
        <f t="shared" si="3"/>
        <v>3.062857143</v>
      </c>
      <c r="J15" s="9">
        <v>4.0</v>
      </c>
      <c r="K15" s="9">
        <v>0.0</v>
      </c>
      <c r="L15" s="1" t="s">
        <v>19</v>
      </c>
    </row>
    <row r="16">
      <c r="A16" s="5">
        <v>2018.0</v>
      </c>
      <c r="B16" s="1" t="s">
        <v>13</v>
      </c>
      <c r="C16" s="1" t="s">
        <v>13</v>
      </c>
      <c r="D16" s="1" t="s">
        <v>22</v>
      </c>
      <c r="E16" s="1" t="s">
        <v>13</v>
      </c>
      <c r="F16" s="1" t="s">
        <v>13</v>
      </c>
      <c r="G16" s="7">
        <f t="shared" si="4"/>
        <v>0.7657142857</v>
      </c>
      <c r="H16" s="8">
        <v>3.0</v>
      </c>
      <c r="I16" s="11">
        <f t="shared" si="3"/>
        <v>3.062857143</v>
      </c>
      <c r="J16" s="9">
        <v>4.0</v>
      </c>
      <c r="K16" s="9">
        <v>1.0</v>
      </c>
    </row>
    <row r="17">
      <c r="A17" s="5">
        <v>2019.0</v>
      </c>
      <c r="B17" s="1" t="s">
        <v>24</v>
      </c>
      <c r="C17" s="1" t="s">
        <v>24</v>
      </c>
      <c r="D17" s="1" t="s">
        <v>24</v>
      </c>
      <c r="E17" s="1" t="s">
        <v>13</v>
      </c>
      <c r="F17" s="9" t="s">
        <v>28</v>
      </c>
      <c r="G17" s="16">
        <f>(180+360+360+1000)/3500</f>
        <v>0.5428571429</v>
      </c>
      <c r="H17" s="9">
        <v>1.0</v>
      </c>
      <c r="I17" s="11">
        <f t="shared" si="3"/>
        <v>2.171428571</v>
      </c>
      <c r="J17" s="21">
        <f>1+3+2+2</f>
        <v>8</v>
      </c>
      <c r="K17" s="9" t="s">
        <v>28</v>
      </c>
    </row>
    <row r="18">
      <c r="A18" s="1" t="s">
        <v>29</v>
      </c>
      <c r="G18" s="7">
        <f t="shared" ref="G18:J18" si="5">Average(G3:G16)</f>
        <v>0.775</v>
      </c>
      <c r="H18" s="11">
        <f t="shared" si="5"/>
        <v>2.5</v>
      </c>
      <c r="I18" s="11">
        <f t="shared" si="5"/>
        <v>2.885714286</v>
      </c>
      <c r="J18" s="11">
        <f t="shared" si="5"/>
        <v>5.5</v>
      </c>
      <c r="K18" s="11">
        <f>Average(K3:K17)</f>
        <v>1.785714286</v>
      </c>
    </row>
    <row r="19">
      <c r="A19" s="1" t="s">
        <v>30</v>
      </c>
      <c r="G19" s="7">
        <f t="shared" ref="G19:K19" si="6">STDEV(G3:G16)</f>
        <v>0.1980396469</v>
      </c>
      <c r="H19" s="22">
        <f t="shared" si="6"/>
        <v>0.9405399431</v>
      </c>
      <c r="I19" s="22">
        <f t="shared" si="6"/>
        <v>0.6272553655</v>
      </c>
      <c r="J19" s="22">
        <f t="shared" si="6"/>
        <v>2.5038432</v>
      </c>
      <c r="K19" s="22">
        <f t="shared" si="6"/>
        <v>1.528124614</v>
      </c>
    </row>
    <row r="21">
      <c r="D21" s="1" t="s">
        <v>31</v>
      </c>
    </row>
    <row r="22">
      <c r="D22" s="1" t="s">
        <v>32</v>
      </c>
    </row>
    <row r="23">
      <c r="D23" s="1" t="s">
        <v>33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